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105" windowWidth="18555" windowHeight="7455"/>
  </bookViews>
  <sheets>
    <sheet name="Kelly Formulas" sheetId="1" r:id="rId1"/>
    <sheet name="Fund Data" sheetId="2" state="hidden" r:id="rId2"/>
    <sheet name="Compund vs Arithmetic Return" sheetId="3" state="hidden" r:id="rId3"/>
  </sheets>
  <definedNames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41525.6280555556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shareprice">'Kelly Formulas'!#REF!</definedName>
  </definedNames>
  <calcPr calcId="125725"/>
</workbook>
</file>

<file path=xl/calcChain.xml><?xml version="1.0" encoding="utf-8"?>
<calcChain xmlns="http://schemas.openxmlformats.org/spreadsheetml/2006/main">
  <c r="C28" i="1"/>
  <c r="C33" s="1"/>
  <c r="C34" s="1"/>
  <c r="E28"/>
  <c r="C47"/>
  <c r="C48" s="1"/>
  <c r="N18" i="3"/>
  <c r="O18"/>
  <c r="P18"/>
  <c r="Q18"/>
  <c r="R18"/>
  <c r="T18"/>
  <c r="C14"/>
  <c r="F12"/>
  <c r="H12"/>
  <c r="M12"/>
  <c r="T12"/>
  <c r="S12"/>
  <c r="Q12"/>
  <c r="P12"/>
  <c r="C8"/>
  <c r="S18"/>
  <c r="N5"/>
  <c r="O5" s="1"/>
  <c r="P5" s="1"/>
  <c r="Q5" s="1"/>
  <c r="R5" s="1"/>
  <c r="S5" s="1"/>
  <c r="T5" s="1"/>
  <c r="O3"/>
  <c r="P3" s="1"/>
  <c r="Q3" s="1"/>
  <c r="R3" s="1"/>
  <c r="S3" s="1"/>
  <c r="T3" s="1"/>
  <c r="N3"/>
  <c r="J18"/>
  <c r="M18"/>
  <c r="C9"/>
  <c r="E5"/>
  <c r="F5" s="1"/>
  <c r="G5" s="1"/>
  <c r="H5" s="1"/>
  <c r="I5" s="1"/>
  <c r="J5" s="1"/>
  <c r="K5" s="1"/>
  <c r="L5" s="1"/>
  <c r="M5" s="1"/>
  <c r="I18"/>
  <c r="G18"/>
  <c r="L18"/>
  <c r="K18"/>
  <c r="H18"/>
  <c r="E17"/>
  <c r="G3"/>
  <c r="H3" s="1"/>
  <c r="I3" s="1"/>
  <c r="J3" s="1"/>
  <c r="K3" s="1"/>
  <c r="L3" s="1"/>
  <c r="M3" s="1"/>
  <c r="F3"/>
  <c r="E11"/>
  <c r="C13" i="1"/>
  <c r="C18" s="1"/>
  <c r="C19" s="1"/>
  <c r="E33" l="1"/>
  <c r="E34" s="1"/>
  <c r="C19" i="3"/>
  <c r="C21"/>
  <c r="F11"/>
  <c r="G11" s="1"/>
  <c r="H11" s="1"/>
  <c r="I11" s="1"/>
  <c r="J11" s="1"/>
  <c r="K11" s="1"/>
  <c r="L11" s="1"/>
  <c r="M11" s="1"/>
  <c r="C13"/>
  <c r="C15"/>
  <c r="C7"/>
  <c r="F17"/>
  <c r="G17" s="1"/>
  <c r="H17" s="1"/>
  <c r="I17" s="1"/>
  <c r="J17" s="1"/>
  <c r="K17" s="1"/>
  <c r="L17" s="1"/>
  <c r="M17" s="1"/>
  <c r="N17" l="1"/>
  <c r="O17" s="1"/>
  <c r="P17" s="1"/>
  <c r="Q17" s="1"/>
  <c r="R17" s="1"/>
  <c r="S17" s="1"/>
  <c r="T17" s="1"/>
  <c r="C20" s="1"/>
  <c r="N11"/>
  <c r="O11" s="1"/>
  <c r="P11" s="1"/>
  <c r="Q11" s="1"/>
  <c r="R11" s="1"/>
  <c r="S11" s="1"/>
  <c r="T11" s="1"/>
</calcChain>
</file>

<file path=xl/sharedStrings.xml><?xml version="1.0" encoding="utf-8"?>
<sst xmlns="http://schemas.openxmlformats.org/spreadsheetml/2006/main" count="73" uniqueCount="45">
  <si>
    <t>Portfolio Size</t>
  </si>
  <si>
    <t>Maximum Tolerable Drawdown</t>
  </si>
  <si>
    <t>Probability of Base Case</t>
  </si>
  <si>
    <t>Probability of Stress Case</t>
  </si>
  <si>
    <t>Kelly Suggested Allocation ($)</t>
  </si>
  <si>
    <t>=</t>
  </si>
  <si>
    <t>(</t>
  </si>
  <si>
    <t>)</t>
  </si>
  <si>
    <t>x</t>
  </si>
  <si>
    <t>Gain In Base Case (% of Capital Allocated)</t>
  </si>
  <si>
    <t>Loss In Stress Case (% of Capital Allocated)</t>
  </si>
  <si>
    <t xml:space="preserve">Kelly Growth Criterion                                                                          Portfolio Allocation </t>
  </si>
  <si>
    <t>-</t>
  </si>
  <si>
    <t>Maximum Portfolio Drawdown Tolerable</t>
  </si>
  <si>
    <t>Kelly Suggested Allocation (%)</t>
  </si>
  <si>
    <t>Kelly Growth Criterion: Fairholm's AIG Investment</t>
  </si>
  <si>
    <t>Edge</t>
  </si>
  <si>
    <t>Odds</t>
  </si>
  <si>
    <t xml:space="preserve">Kelly Growth Criterion Allocation </t>
  </si>
  <si>
    <r>
      <t>)</t>
    </r>
    <r>
      <rPr>
        <sz val="11"/>
        <color theme="1"/>
        <rFont val="Book Antiqua"/>
        <family val="1"/>
      </rPr>
      <t xml:space="preserve"> x </t>
    </r>
    <r>
      <rPr>
        <sz val="28"/>
        <color theme="1"/>
        <rFont val="Book Antiqua"/>
        <family val="1"/>
      </rPr>
      <t>(</t>
    </r>
  </si>
  <si>
    <r>
      <rPr>
        <u/>
        <sz val="10.5"/>
        <rFont val="Book Antiqua"/>
        <family val="1"/>
      </rPr>
      <t>Gain in Base Case</t>
    </r>
    <r>
      <rPr>
        <sz val="10.5"/>
        <rFont val="Book Antiqua"/>
        <family val="1"/>
      </rPr>
      <t xml:space="preserve">                                                        Loss In Stress Case</t>
    </r>
  </si>
  <si>
    <t>Bill Nygren</t>
  </si>
  <si>
    <t>OAKMX</t>
  </si>
  <si>
    <t>Oakmark Fund</t>
  </si>
  <si>
    <t>Standard Deviation</t>
  </si>
  <si>
    <t>Number of Holdings</t>
  </si>
  <si>
    <t>Beta vs S&amp;P 500</t>
  </si>
  <si>
    <t>Manager</t>
  </si>
  <si>
    <t>Ticker</t>
  </si>
  <si>
    <t>Fund Name</t>
  </si>
  <si>
    <t>Donald Yackman</t>
  </si>
  <si>
    <t>YAFFX</t>
  </si>
  <si>
    <t>Yacktman Focused</t>
  </si>
  <si>
    <t>Annual Turnover</t>
  </si>
  <si>
    <t>Fund Assets                                (millions)</t>
  </si>
  <si>
    <t>Volatility</t>
  </si>
  <si>
    <t>15% Arithmetic Comounding                                         10% Volatility</t>
  </si>
  <si>
    <t>15% Arithmetic Comounding                                         20% Volatility</t>
  </si>
  <si>
    <t>Geometric Return</t>
  </si>
  <si>
    <t>Arithmetric Return</t>
  </si>
  <si>
    <t>15% Arithmetic Comounding                                         0% Volatility</t>
  </si>
  <si>
    <t>Kelly Growth Criterion: 5.0% Portfolio Allocation</t>
  </si>
  <si>
    <t>Investment A</t>
  </si>
  <si>
    <t>Investment B</t>
  </si>
  <si>
    <t>Kelly Growth Criterion: 2.0% Portfolio Allocation</t>
  </si>
</sst>
</file>

<file path=xl/styles.xml><?xml version="1.0" encoding="utf-8"?>
<styleSheet xmlns="http://schemas.openxmlformats.org/spreadsheetml/2006/main">
  <numFmts count="6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#,##0.000_);\(#,##0.000\)"/>
    <numFmt numFmtId="166" formatCode="_(&quot;$&quot;* #,##0_);_(&quot;$&quot;* \(#,##0\);_(&quot;$&quot;* &quot;-&quot;??_);_(@_)"/>
  </numFmts>
  <fonts count="14">
    <font>
      <sz val="10"/>
      <color theme="1"/>
      <name val="Times New Roman"/>
      <family val="2"/>
    </font>
    <font>
      <sz val="10"/>
      <color theme="1"/>
      <name val="Times New Roman"/>
      <family val="2"/>
    </font>
    <font>
      <sz val="10"/>
      <color theme="1"/>
      <name val="Book Antiqua"/>
      <family val="1"/>
    </font>
    <font>
      <sz val="10.5"/>
      <color theme="1"/>
      <name val="Book Antiqua"/>
      <family val="1"/>
    </font>
    <font>
      <sz val="28"/>
      <color theme="1"/>
      <name val="Book Antiqua"/>
      <family val="1"/>
    </font>
    <font>
      <sz val="11"/>
      <color theme="1"/>
      <name val="Book Antiqua"/>
      <family val="1"/>
    </font>
    <font>
      <sz val="10.5"/>
      <name val="Book Antiqua"/>
      <family val="1"/>
    </font>
    <font>
      <u/>
      <sz val="10.5"/>
      <name val="Book Antiqua"/>
      <family val="1"/>
    </font>
    <font>
      <sz val="20"/>
      <color theme="1"/>
      <name val="Book Antiqua"/>
      <family val="1"/>
    </font>
    <font>
      <b/>
      <sz val="10.5"/>
      <color theme="0"/>
      <name val="Book Antiqua"/>
      <family val="1"/>
    </font>
    <font>
      <sz val="10.5"/>
      <color theme="0"/>
      <name val="Book Antiqua"/>
      <family val="1"/>
    </font>
    <font>
      <sz val="10.5"/>
      <color rgb="FF0070C0"/>
      <name val="Book Antiqua"/>
      <family val="1"/>
    </font>
    <font>
      <sz val="11"/>
      <color theme="1"/>
      <name val="Calibri"/>
      <family val="2"/>
      <scheme val="minor"/>
    </font>
    <font>
      <sz val="12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rgb="FF328A54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0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3" fillId="0" borderId="0"/>
    <xf numFmtId="0" fontId="1" fillId="0" borderId="0"/>
    <xf numFmtId="0" fontId="1" fillId="0" borderId="0"/>
  </cellStyleXfs>
  <cellXfs count="76">
    <xf numFmtId="0" fontId="0" fillId="0" borderId="0" xfId="0"/>
    <xf numFmtId="0" fontId="2" fillId="0" borderId="0" xfId="0" applyFont="1" applyAlignment="1">
      <alignment vertical="center"/>
    </xf>
    <xf numFmtId="164" fontId="6" fillId="0" borderId="0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wrapText="1"/>
    </xf>
    <xf numFmtId="0" fontId="6" fillId="0" borderId="0" xfId="0" applyFont="1" applyFill="1" applyBorder="1" applyAlignment="1">
      <alignment horizontal="center" vertical="top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 wrapText="1"/>
    </xf>
    <xf numFmtId="0" fontId="3" fillId="0" borderId="7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vertical="center"/>
    </xf>
    <xf numFmtId="5" fontId="6" fillId="0" borderId="3" xfId="1" applyNumberFormat="1" applyFont="1" applyFill="1" applyBorder="1" applyAlignment="1">
      <alignment horizontal="center" vertical="center"/>
    </xf>
    <xf numFmtId="9" fontId="6" fillId="0" borderId="3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/>
    </xf>
    <xf numFmtId="0" fontId="6" fillId="0" borderId="4" xfId="0" applyFont="1" applyFill="1" applyBorder="1" applyAlignment="1">
      <alignment horizontal="left" vertical="center"/>
    </xf>
    <xf numFmtId="164" fontId="6" fillId="0" borderId="6" xfId="0" applyNumberFormat="1" applyFont="1" applyFill="1" applyBorder="1" applyAlignment="1">
      <alignment horizontal="center" vertical="center"/>
    </xf>
    <xf numFmtId="10" fontId="2" fillId="0" borderId="0" xfId="0" applyNumberFormat="1" applyFont="1" applyAlignment="1">
      <alignment vertical="center"/>
    </xf>
    <xf numFmtId="164" fontId="6" fillId="0" borderId="3" xfId="0" applyNumberFormat="1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center" wrapText="1"/>
    </xf>
    <xf numFmtId="0" fontId="3" fillId="0" borderId="0" xfId="0" applyFont="1"/>
    <xf numFmtId="37" fontId="3" fillId="0" borderId="0" xfId="0" applyNumberFormat="1" applyFont="1" applyAlignment="1">
      <alignment horizontal="center"/>
    </xf>
    <xf numFmtId="165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10" fontId="3" fillId="0" borderId="0" xfId="0" applyNumberFormat="1" applyFont="1"/>
    <xf numFmtId="9" fontId="3" fillId="0" borderId="0" xfId="0" applyNumberFormat="1" applyFont="1"/>
    <xf numFmtId="0" fontId="3" fillId="0" borderId="0" xfId="0" applyFont="1" applyBorder="1"/>
    <xf numFmtId="164" fontId="3" fillId="0" borderId="0" xfId="0" applyNumberFormat="1" applyFont="1" applyBorder="1"/>
    <xf numFmtId="164" fontId="3" fillId="0" borderId="0" xfId="2" applyNumberFormat="1" applyFont="1" applyBorder="1" applyAlignment="1">
      <alignment horizontal="center"/>
    </xf>
    <xf numFmtId="37" fontId="3" fillId="0" borderId="0" xfId="0" applyNumberFormat="1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9" fontId="3" fillId="0" borderId="0" xfId="0" applyNumberFormat="1" applyFont="1" applyBorder="1"/>
    <xf numFmtId="166" fontId="3" fillId="0" borderId="8" xfId="1" applyNumberFormat="1" applyFont="1" applyBorder="1"/>
    <xf numFmtId="0" fontId="3" fillId="0" borderId="2" xfId="0" applyFont="1" applyBorder="1"/>
    <xf numFmtId="0" fontId="3" fillId="0" borderId="4" xfId="0" applyFont="1" applyBorder="1"/>
    <xf numFmtId="164" fontId="3" fillId="0" borderId="7" xfId="2" applyNumberFormat="1" applyFont="1" applyBorder="1" applyAlignment="1">
      <alignment horizontal="center"/>
    </xf>
    <xf numFmtId="0" fontId="3" fillId="0" borderId="7" xfId="0" applyFont="1" applyBorder="1"/>
    <xf numFmtId="37" fontId="3" fillId="0" borderId="7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 wrapText="1"/>
    </xf>
    <xf numFmtId="164" fontId="3" fillId="0" borderId="0" xfId="0" applyNumberFormat="1" applyFont="1" applyBorder="1" applyAlignment="1">
      <alignment horizontal="center" wrapText="1"/>
    </xf>
    <xf numFmtId="164" fontId="11" fillId="0" borderId="0" xfId="0" applyNumberFormat="1" applyFont="1" applyBorder="1"/>
    <xf numFmtId="0" fontId="3" fillId="0" borderId="2" xfId="0" applyFont="1" applyBorder="1" applyAlignment="1">
      <alignment horizontal="left" wrapText="1"/>
    </xf>
    <xf numFmtId="9" fontId="6" fillId="0" borderId="0" xfId="0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9" fontId="6" fillId="0" borderId="10" xfId="0" applyNumberFormat="1" applyFont="1" applyFill="1" applyBorder="1" applyAlignment="1">
      <alignment horizontal="center" vertical="center"/>
    </xf>
    <xf numFmtId="164" fontId="6" fillId="0" borderId="10" xfId="0" applyNumberFormat="1" applyFont="1" applyFill="1" applyBorder="1" applyAlignment="1">
      <alignment horizontal="center" vertical="center"/>
    </xf>
    <xf numFmtId="5" fontId="6" fillId="0" borderId="10" xfId="1" applyNumberFormat="1" applyFont="1" applyFill="1" applyBorder="1" applyAlignment="1">
      <alignment horizontal="center" vertical="center"/>
    </xf>
    <xf numFmtId="164" fontId="6" fillId="0" borderId="11" xfId="0" applyNumberFormat="1" applyFont="1" applyFill="1" applyBorder="1" applyAlignment="1">
      <alignment horizontal="center" vertical="center"/>
    </xf>
    <xf numFmtId="0" fontId="2" fillId="0" borderId="3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5" fontId="6" fillId="0" borderId="3" xfId="1" applyNumberFormat="1" applyFont="1" applyFill="1" applyBorder="1" applyAlignment="1">
      <alignment horizontal="center" vertical="center"/>
    </xf>
    <xf numFmtId="9" fontId="6" fillId="0" borderId="3" xfId="0" applyNumberFormat="1" applyFont="1" applyFill="1" applyBorder="1" applyAlignment="1">
      <alignment horizontal="center" vertical="center"/>
    </xf>
    <xf numFmtId="2" fontId="2" fillId="0" borderId="0" xfId="0" applyNumberFormat="1" applyFont="1" applyAlignment="1">
      <alignment vertical="center"/>
    </xf>
    <xf numFmtId="9" fontId="2" fillId="0" borderId="0" xfId="2" applyFont="1" applyAlignment="1">
      <alignment vertical="center"/>
    </xf>
    <xf numFmtId="164" fontId="2" fillId="0" borderId="0" xfId="2" applyNumberFormat="1" applyFont="1" applyAlignment="1">
      <alignment vertical="center"/>
    </xf>
    <xf numFmtId="9" fontId="6" fillId="0" borderId="3" xfId="0" applyNumberFormat="1" applyFont="1" applyFill="1" applyBorder="1" applyAlignment="1">
      <alignment horizontal="center" vertical="center"/>
    </xf>
    <xf numFmtId="0" fontId="9" fillId="2" borderId="9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 wrapText="1"/>
    </xf>
    <xf numFmtId="0" fontId="5" fillId="0" borderId="0" xfId="0" quotePrefix="1" applyFont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8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3" fillId="0" borderId="0" xfId="0" applyFont="1" applyBorder="1" applyAlignment="1">
      <alignment horizontal="center" wrapText="1"/>
    </xf>
    <xf numFmtId="9" fontId="11" fillId="0" borderId="3" xfId="0" applyNumberFormat="1" applyFont="1" applyFill="1" applyBorder="1" applyAlignment="1">
      <alignment horizontal="center" vertical="center"/>
    </xf>
    <xf numFmtId="164" fontId="11" fillId="0" borderId="10" xfId="0" applyNumberFormat="1" applyFont="1" applyFill="1" applyBorder="1" applyAlignment="1">
      <alignment horizontal="center" vertical="center"/>
    </xf>
    <xf numFmtId="9" fontId="11" fillId="0" borderId="0" xfId="0" applyNumberFormat="1" applyFont="1" applyFill="1" applyBorder="1" applyAlignment="1">
      <alignment horizontal="center" vertical="center"/>
    </xf>
    <xf numFmtId="9" fontId="11" fillId="0" borderId="3" xfId="0" applyNumberFormat="1" applyFont="1" applyFill="1" applyBorder="1" applyAlignment="1">
      <alignment horizontal="center" vertical="center"/>
    </xf>
    <xf numFmtId="5" fontId="11" fillId="0" borderId="0" xfId="1" applyNumberFormat="1" applyFont="1" applyFill="1" applyBorder="1" applyAlignment="1">
      <alignment horizontal="center" vertical="center"/>
    </xf>
    <xf numFmtId="5" fontId="11" fillId="0" borderId="3" xfId="1" applyNumberFormat="1" applyFont="1" applyFill="1" applyBorder="1" applyAlignment="1">
      <alignment horizontal="center" vertical="center"/>
    </xf>
    <xf numFmtId="164" fontId="11" fillId="0" borderId="3" xfId="0" applyNumberFormat="1" applyFont="1" applyFill="1" applyBorder="1" applyAlignment="1">
      <alignment horizontal="center" vertical="center"/>
    </xf>
  </cellXfs>
  <cellStyles count="10">
    <cellStyle name="Comma 2" xfId="4"/>
    <cellStyle name="Currency" xfId="1" builtinId="4"/>
    <cellStyle name="Currency 2" xfId="6"/>
    <cellStyle name="Normal" xfId="0" builtinId="0"/>
    <cellStyle name="Normal 2" xfId="3"/>
    <cellStyle name="Normal 2 2" xfId="7"/>
    <cellStyle name="Normal 3" xfId="8"/>
    <cellStyle name="Normal 4" xfId="9"/>
    <cellStyle name="Percent" xfId="2" builtinId="5"/>
    <cellStyle name="Percent 2" xfId="5"/>
  </cellStyles>
  <dxfs count="0"/>
  <tableStyles count="0" defaultTableStyle="TableStyleMedium9" defaultPivotStyle="PivotStyleLight16"/>
  <colors>
    <mruColors>
      <color rgb="FF328A54"/>
      <color rgb="FF322654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lineChart>
        <c:grouping val="standard"/>
        <c:ser>
          <c:idx val="0"/>
          <c:order val="0"/>
          <c:marker>
            <c:symbol val="none"/>
          </c:marker>
          <c:val>
            <c:numRef>
              <c:f>'Compund vs Arithmetic Return'!$D$5:$T$5</c:f>
              <c:numCache>
                <c:formatCode>_("$"* #,##0_);_("$"* \(#,##0\);_("$"* "-"??_);_(@_)</c:formatCode>
                <c:ptCount val="17"/>
                <c:pt idx="0">
                  <c:v>1000000</c:v>
                </c:pt>
                <c:pt idx="1">
                  <c:v>1150000</c:v>
                </c:pt>
                <c:pt idx="2">
                  <c:v>1322500</c:v>
                </c:pt>
                <c:pt idx="3">
                  <c:v>1520874.9999999998</c:v>
                </c:pt>
                <c:pt idx="4">
                  <c:v>1749006.2499999995</c:v>
                </c:pt>
                <c:pt idx="5">
                  <c:v>2011357.1874999993</c:v>
                </c:pt>
                <c:pt idx="6">
                  <c:v>2313060.7656249991</c:v>
                </c:pt>
                <c:pt idx="7">
                  <c:v>2660019.8804687485</c:v>
                </c:pt>
                <c:pt idx="8">
                  <c:v>3059022.8625390604</c:v>
                </c:pt>
                <c:pt idx="9">
                  <c:v>3517876.2919199192</c:v>
                </c:pt>
                <c:pt idx="10">
                  <c:v>4045557.7357079065</c:v>
                </c:pt>
                <c:pt idx="11">
                  <c:v>4652391.3960640924</c:v>
                </c:pt>
                <c:pt idx="12">
                  <c:v>5350250.1054737056</c:v>
                </c:pt>
                <c:pt idx="13">
                  <c:v>6152787.6212947611</c:v>
                </c:pt>
                <c:pt idx="14">
                  <c:v>7075705.7644889746</c:v>
                </c:pt>
                <c:pt idx="15">
                  <c:v>8137061.6291623199</c:v>
                </c:pt>
                <c:pt idx="16">
                  <c:v>9357620.8735366669</c:v>
                </c:pt>
              </c:numCache>
            </c:numRef>
          </c:val>
        </c:ser>
        <c:ser>
          <c:idx val="1"/>
          <c:order val="1"/>
          <c:marker>
            <c:symbol val="none"/>
          </c:marker>
          <c:val>
            <c:numRef>
              <c:f>'Compund vs Arithmetic Return'!$D$6:$T$6</c:f>
              <c:numCache>
                <c:formatCode>0.0%</c:formatCode>
                <c:ptCount val="17"/>
                <c:pt idx="1">
                  <c:v>0.15</c:v>
                </c:pt>
                <c:pt idx="2">
                  <c:v>0.15</c:v>
                </c:pt>
                <c:pt idx="3">
                  <c:v>0.15</c:v>
                </c:pt>
                <c:pt idx="4">
                  <c:v>0.15</c:v>
                </c:pt>
                <c:pt idx="5">
                  <c:v>0.15</c:v>
                </c:pt>
                <c:pt idx="6">
                  <c:v>0.15</c:v>
                </c:pt>
                <c:pt idx="7">
                  <c:v>0.15</c:v>
                </c:pt>
                <c:pt idx="8">
                  <c:v>0.15</c:v>
                </c:pt>
                <c:pt idx="9">
                  <c:v>0.15</c:v>
                </c:pt>
                <c:pt idx="10">
                  <c:v>0.15</c:v>
                </c:pt>
                <c:pt idx="11">
                  <c:v>0.15</c:v>
                </c:pt>
                <c:pt idx="12">
                  <c:v>0.15</c:v>
                </c:pt>
                <c:pt idx="13">
                  <c:v>0.15</c:v>
                </c:pt>
                <c:pt idx="14">
                  <c:v>0.15</c:v>
                </c:pt>
                <c:pt idx="15">
                  <c:v>0.15</c:v>
                </c:pt>
                <c:pt idx="16">
                  <c:v>0.15</c:v>
                </c:pt>
              </c:numCache>
            </c:numRef>
          </c:val>
        </c:ser>
        <c:ser>
          <c:idx val="2"/>
          <c:order val="2"/>
          <c:marker>
            <c:symbol val="none"/>
          </c:marker>
          <c:val>
            <c:numRef>
              <c:f>'Compund vs Arithmetic Return'!$D$7:$T$7</c:f>
              <c:numCache>
                <c:formatCode>0.0%</c:formatCode>
                <c:ptCount val="17"/>
              </c:numCache>
            </c:numRef>
          </c:val>
        </c:ser>
        <c:ser>
          <c:idx val="3"/>
          <c:order val="3"/>
          <c:marker>
            <c:symbol val="none"/>
          </c:marker>
          <c:val>
            <c:numRef>
              <c:f>'Compund vs Arithmetic Return'!$D$8:$T$8</c:f>
              <c:numCache>
                <c:formatCode>General</c:formatCode>
                <c:ptCount val="17"/>
              </c:numCache>
            </c:numRef>
          </c:val>
        </c:ser>
        <c:ser>
          <c:idx val="4"/>
          <c:order val="4"/>
          <c:marker>
            <c:symbol val="none"/>
          </c:marker>
          <c:val>
            <c:numRef>
              <c:f>'Compund vs Arithmetic Return'!$D$9:$T$9</c:f>
              <c:numCache>
                <c:formatCode>General</c:formatCode>
                <c:ptCount val="17"/>
              </c:numCache>
            </c:numRef>
          </c:val>
        </c:ser>
        <c:ser>
          <c:idx val="5"/>
          <c:order val="5"/>
          <c:marker>
            <c:symbol val="none"/>
          </c:marker>
          <c:val>
            <c:numRef>
              <c:f>'Compund vs Arithmetic Return'!$D$10:$T$10</c:f>
              <c:numCache>
                <c:formatCode>General</c:formatCode>
                <c:ptCount val="17"/>
              </c:numCache>
            </c:numRef>
          </c:val>
        </c:ser>
        <c:ser>
          <c:idx val="6"/>
          <c:order val="6"/>
          <c:marker>
            <c:symbol val="none"/>
          </c:marker>
          <c:val>
            <c:numRef>
              <c:f>'Compund vs Arithmetic Return'!$D$11:$T$11</c:f>
              <c:numCache>
                <c:formatCode>_("$"* #,##0_);_("$"* \(#,##0\);_("$"* "-"??_);_(@_)</c:formatCode>
                <c:ptCount val="17"/>
                <c:pt idx="0">
                  <c:v>1000000</c:v>
                </c:pt>
                <c:pt idx="1">
                  <c:v>1200000</c:v>
                </c:pt>
                <c:pt idx="2">
                  <c:v>1440000</c:v>
                </c:pt>
                <c:pt idx="3">
                  <c:v>1440000</c:v>
                </c:pt>
                <c:pt idx="4">
                  <c:v>1728000</c:v>
                </c:pt>
                <c:pt idx="5">
                  <c:v>1762560</c:v>
                </c:pt>
                <c:pt idx="6">
                  <c:v>2026943.9999999998</c:v>
                </c:pt>
                <c:pt idx="7">
                  <c:v>2330985.5999999996</c:v>
                </c:pt>
                <c:pt idx="8">
                  <c:v>2888091.1583999991</c:v>
                </c:pt>
                <c:pt idx="9">
                  <c:v>3578344.9452575985</c:v>
                </c:pt>
                <c:pt idx="10">
                  <c:v>3649911.8441627505</c:v>
                </c:pt>
                <c:pt idx="11">
                  <c:v>3613412.7257211232</c:v>
                </c:pt>
                <c:pt idx="12">
                  <c:v>4477018.3671684712</c:v>
                </c:pt>
                <c:pt idx="13">
                  <c:v>5547025.7569217356</c:v>
                </c:pt>
                <c:pt idx="14">
                  <c:v>5768906.787198605</c:v>
                </c:pt>
                <c:pt idx="15">
                  <c:v>7147675.5093390709</c:v>
                </c:pt>
                <c:pt idx="16">
                  <c:v>8855969.9560711086</c:v>
                </c:pt>
              </c:numCache>
            </c:numRef>
          </c:val>
        </c:ser>
        <c:ser>
          <c:idx val="7"/>
          <c:order val="7"/>
          <c:marker>
            <c:symbol val="none"/>
          </c:marker>
          <c:val>
            <c:numRef>
              <c:f>'Compund vs Arithmetic Return'!$D$12:$T$12</c:f>
              <c:numCache>
                <c:formatCode>0.0%</c:formatCode>
                <c:ptCount val="17"/>
                <c:pt idx="1">
                  <c:v>0.2</c:v>
                </c:pt>
                <c:pt idx="2">
                  <c:v>0.2</c:v>
                </c:pt>
                <c:pt idx="3">
                  <c:v>0</c:v>
                </c:pt>
                <c:pt idx="4">
                  <c:v>0.2</c:v>
                </c:pt>
                <c:pt idx="5">
                  <c:v>0.02</c:v>
                </c:pt>
                <c:pt idx="6">
                  <c:v>0.15</c:v>
                </c:pt>
                <c:pt idx="7">
                  <c:v>0.15</c:v>
                </c:pt>
                <c:pt idx="8">
                  <c:v>0.23899999999999999</c:v>
                </c:pt>
                <c:pt idx="9">
                  <c:v>0.23899999999999999</c:v>
                </c:pt>
                <c:pt idx="10">
                  <c:v>0.02</c:v>
                </c:pt>
                <c:pt idx="11">
                  <c:v>-0.01</c:v>
                </c:pt>
                <c:pt idx="12">
                  <c:v>0.23899999999999999</c:v>
                </c:pt>
                <c:pt idx="13">
                  <c:v>0.23899999999999999</c:v>
                </c:pt>
                <c:pt idx="14">
                  <c:v>0.04</c:v>
                </c:pt>
                <c:pt idx="15">
                  <c:v>0.23899999999999999</c:v>
                </c:pt>
                <c:pt idx="16">
                  <c:v>0.23899999999999999</c:v>
                </c:pt>
              </c:numCache>
            </c:numRef>
          </c:val>
        </c:ser>
        <c:ser>
          <c:idx val="8"/>
          <c:order val="8"/>
          <c:marker>
            <c:symbol val="none"/>
          </c:marker>
          <c:val>
            <c:numRef>
              <c:f>'Compund vs Arithmetic Return'!$D$13:$T$13</c:f>
              <c:numCache>
                <c:formatCode>0.0%</c:formatCode>
                <c:ptCount val="17"/>
              </c:numCache>
            </c:numRef>
          </c:val>
        </c:ser>
        <c:ser>
          <c:idx val="9"/>
          <c:order val="9"/>
          <c:marker>
            <c:symbol val="none"/>
          </c:marker>
          <c:val>
            <c:numRef>
              <c:f>'Compund vs Arithmetic Return'!$D$14:$T$14</c:f>
              <c:numCache>
                <c:formatCode>General</c:formatCode>
                <c:ptCount val="17"/>
              </c:numCache>
            </c:numRef>
          </c:val>
        </c:ser>
        <c:ser>
          <c:idx val="10"/>
          <c:order val="10"/>
          <c:marker>
            <c:symbol val="none"/>
          </c:marker>
          <c:val>
            <c:numRef>
              <c:f>'Compund vs Arithmetic Return'!$D$15:$T$15</c:f>
              <c:numCache>
                <c:formatCode>General</c:formatCode>
                <c:ptCount val="17"/>
              </c:numCache>
            </c:numRef>
          </c:val>
        </c:ser>
        <c:ser>
          <c:idx val="11"/>
          <c:order val="11"/>
          <c:marker>
            <c:symbol val="none"/>
          </c:marker>
          <c:val>
            <c:numRef>
              <c:f>'Compund vs Arithmetic Return'!$D$16:$T$16</c:f>
              <c:numCache>
                <c:formatCode>General</c:formatCode>
                <c:ptCount val="17"/>
              </c:numCache>
            </c:numRef>
          </c:val>
        </c:ser>
        <c:ser>
          <c:idx val="12"/>
          <c:order val="12"/>
          <c:marker>
            <c:symbol val="none"/>
          </c:marker>
          <c:val>
            <c:numRef>
              <c:f>'Compund vs Arithmetic Return'!$D$17:$T$17</c:f>
              <c:numCache>
                <c:formatCode>_("$"* #,##0_);_("$"* \(#,##0\);_("$"* "-"??_);_(@_)</c:formatCode>
                <c:ptCount val="17"/>
                <c:pt idx="0">
                  <c:v>1000000</c:v>
                </c:pt>
                <c:pt idx="1">
                  <c:v>1260000</c:v>
                </c:pt>
                <c:pt idx="2">
                  <c:v>1045800</c:v>
                </c:pt>
                <c:pt idx="3">
                  <c:v>1317708</c:v>
                </c:pt>
                <c:pt idx="4">
                  <c:v>1660312.08</c:v>
                </c:pt>
                <c:pt idx="5">
                  <c:v>1378059.0264000001</c:v>
                </c:pt>
                <c:pt idx="6">
                  <c:v>1736354.3732640001</c:v>
                </c:pt>
                <c:pt idx="7">
                  <c:v>2187806.5103126401</c:v>
                </c:pt>
                <c:pt idx="8">
                  <c:v>2756636.2029939266</c:v>
                </c:pt>
                <c:pt idx="9">
                  <c:v>2288008.0484849592</c:v>
                </c:pt>
                <c:pt idx="10">
                  <c:v>2882890.1410910487</c:v>
                </c:pt>
                <c:pt idx="11">
                  <c:v>3632441.5777747212</c:v>
                </c:pt>
                <c:pt idx="12">
                  <c:v>4576876.3879961483</c:v>
                </c:pt>
                <c:pt idx="13">
                  <c:v>5766864.2488751467</c:v>
                </c:pt>
                <c:pt idx="14">
                  <c:v>7266248.9535826845</c:v>
                </c:pt>
                <c:pt idx="15">
                  <c:v>6030986.6314736279</c:v>
                </c:pt>
                <c:pt idx="16">
                  <c:v>7599043.1556567708</c:v>
                </c:pt>
              </c:numCache>
            </c:numRef>
          </c:val>
        </c:ser>
        <c:marker val="1"/>
        <c:axId val="53036544"/>
        <c:axId val="53038080"/>
      </c:lineChart>
      <c:catAx>
        <c:axId val="53036544"/>
        <c:scaling>
          <c:orientation val="minMax"/>
        </c:scaling>
        <c:axPos val="b"/>
        <c:tickLblPos val="nextTo"/>
        <c:crossAx val="53038080"/>
        <c:crosses val="autoZero"/>
        <c:auto val="1"/>
        <c:lblAlgn val="ctr"/>
        <c:lblOffset val="100"/>
      </c:catAx>
      <c:valAx>
        <c:axId val="53038080"/>
        <c:scaling>
          <c:orientation val="minMax"/>
        </c:scaling>
        <c:axPos val="l"/>
        <c:majorGridlines/>
        <c:numFmt formatCode="_(&quot;$&quot;* #,##0_);_(&quot;$&quot;* \(#,##0\);_(&quot;$&quot;* &quot;-&quot;??_);_(@_)" sourceLinked="1"/>
        <c:tickLblPos val="nextTo"/>
        <c:crossAx val="53036544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904875</xdr:colOff>
      <xdr:row>22</xdr:row>
      <xdr:rowOff>95250</xdr:rowOff>
    </xdr:from>
    <xdr:to>
      <xdr:col>9</xdr:col>
      <xdr:colOff>476250</xdr:colOff>
      <xdr:row>37</xdr:row>
      <xdr:rowOff>123825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javascript:void(null);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W60"/>
  <sheetViews>
    <sheetView showGridLines="0" tabSelected="1" topLeftCell="A29" workbookViewId="0">
      <selection activeCell="C42" sqref="C42"/>
    </sheetView>
  </sheetViews>
  <sheetFormatPr defaultRowHeight="13.5"/>
  <cols>
    <col min="1" max="1" width="8.33203125" style="1" customWidth="1"/>
    <col min="2" max="2" width="47.5" style="1" customWidth="1"/>
    <col min="3" max="3" width="16.6640625" style="1" customWidth="1"/>
    <col min="4" max="4" width="3.1640625" style="1" customWidth="1"/>
    <col min="5" max="5" width="15.6640625" style="1" bestFit="1" customWidth="1"/>
    <col min="6" max="6" width="5" style="1" customWidth="1"/>
    <col min="7" max="7" width="15.6640625" style="1" bestFit="1" customWidth="1"/>
    <col min="8" max="9" width="9.5" style="1" customWidth="1"/>
    <col min="10" max="10" width="8.1640625" style="1" customWidth="1"/>
    <col min="11" max="11" width="19.5" style="1" customWidth="1"/>
    <col min="12" max="12" width="2.33203125" style="1" bestFit="1" customWidth="1"/>
    <col min="13" max="13" width="3.83203125" style="1" bestFit="1" customWidth="1"/>
    <col min="14" max="14" width="9.33203125" style="1" customWidth="1"/>
    <col min="15" max="15" width="2.6640625" style="1" customWidth="1"/>
    <col min="16" max="16" width="12.5" style="1" customWidth="1"/>
    <col min="17" max="17" width="8" style="1" bestFit="1" customWidth="1"/>
    <col min="18" max="18" width="11.83203125" style="1" customWidth="1"/>
    <col min="19" max="19" width="2.33203125" style="1" bestFit="1" customWidth="1"/>
    <col min="20" max="20" width="2.6640625" style="1" bestFit="1" customWidth="1"/>
    <col min="21" max="21" width="19.83203125" style="1" customWidth="1"/>
    <col min="22" max="22" width="2.6640625" style="1" bestFit="1" customWidth="1"/>
    <col min="23" max="23" width="3.83203125" style="1" bestFit="1" customWidth="1"/>
    <col min="24" max="16384" width="9.33203125" style="1"/>
  </cols>
  <sheetData>
    <row r="2" spans="2:23" ht="24.75" customHeight="1">
      <c r="K2" s="59" t="s">
        <v>11</v>
      </c>
      <c r="L2" s="59" t="s">
        <v>5</v>
      </c>
      <c r="M2" s="57" t="s">
        <v>6</v>
      </c>
      <c r="N2" s="59" t="s">
        <v>0</v>
      </c>
      <c r="O2" s="58" t="s">
        <v>8</v>
      </c>
      <c r="P2" s="59" t="s">
        <v>13</v>
      </c>
      <c r="Q2" s="57" t="s">
        <v>19</v>
      </c>
      <c r="R2" s="60" t="s">
        <v>2</v>
      </c>
      <c r="S2" s="61" t="s">
        <v>12</v>
      </c>
      <c r="T2" s="56" t="s">
        <v>3</v>
      </c>
      <c r="U2" s="56"/>
      <c r="V2" s="56"/>
      <c r="W2" s="57" t="s">
        <v>7</v>
      </c>
    </row>
    <row r="3" spans="2:23" ht="29.25" customHeight="1">
      <c r="J3" s="2"/>
      <c r="K3" s="59"/>
      <c r="L3" s="59"/>
      <c r="M3" s="57"/>
      <c r="N3" s="59"/>
      <c r="O3" s="58"/>
      <c r="P3" s="59"/>
      <c r="Q3" s="57"/>
      <c r="R3" s="60"/>
      <c r="S3" s="58"/>
      <c r="T3" s="3" t="s">
        <v>6</v>
      </c>
      <c r="U3" s="4" t="s">
        <v>20</v>
      </c>
      <c r="V3" s="3" t="s">
        <v>7</v>
      </c>
      <c r="W3" s="57"/>
    </row>
    <row r="4" spans="2:23" ht="29.25" customHeight="1">
      <c r="J4" s="2"/>
      <c r="K4" s="5"/>
      <c r="L4" s="5"/>
      <c r="M4" s="6"/>
      <c r="N4" s="5"/>
      <c r="O4" s="7"/>
      <c r="P4" s="5"/>
      <c r="Q4" s="6"/>
      <c r="R4" s="8"/>
      <c r="S4" s="7"/>
      <c r="T4" s="3"/>
      <c r="U4" s="4"/>
      <c r="V4" s="3"/>
      <c r="W4" s="6"/>
    </row>
    <row r="5" spans="2:23" ht="29.25" customHeight="1">
      <c r="J5" s="2"/>
      <c r="K5" s="59" t="s">
        <v>18</v>
      </c>
      <c r="L5" s="59" t="s">
        <v>5</v>
      </c>
      <c r="M5" s="59"/>
      <c r="N5" s="9" t="s">
        <v>16</v>
      </c>
      <c r="O5" s="58"/>
    </row>
    <row r="6" spans="2:23" ht="29.25" customHeight="1">
      <c r="J6" s="2"/>
      <c r="K6" s="59"/>
      <c r="L6" s="59"/>
      <c r="M6" s="59"/>
      <c r="N6" s="5" t="s">
        <v>17</v>
      </c>
      <c r="O6" s="58"/>
    </row>
    <row r="8" spans="2:23" ht="15.75">
      <c r="B8" s="62" t="s">
        <v>15</v>
      </c>
      <c r="C8" s="63"/>
    </row>
    <row r="9" spans="2:23" ht="14.25">
      <c r="B9" s="10" t="s">
        <v>0</v>
      </c>
      <c r="C9" s="11">
        <v>7600000000</v>
      </c>
    </row>
    <row r="10" spans="2:23" ht="14.25">
      <c r="B10" s="10" t="s">
        <v>1</v>
      </c>
      <c r="C10" s="69">
        <v>0.75</v>
      </c>
    </row>
    <row r="11" spans="2:23" ht="7.5" customHeight="1">
      <c r="B11" s="10"/>
      <c r="C11" s="12"/>
      <c r="J11" s="2"/>
      <c r="K11" s="2"/>
    </row>
    <row r="12" spans="2:23" ht="14.25">
      <c r="B12" s="10" t="s">
        <v>2</v>
      </c>
      <c r="C12" s="69">
        <v>0.6</v>
      </c>
    </row>
    <row r="13" spans="2:23" ht="14.25">
      <c r="B13" s="10" t="s">
        <v>3</v>
      </c>
      <c r="C13" s="69">
        <f>1-C12</f>
        <v>0.4</v>
      </c>
    </row>
    <row r="14" spans="2:23" ht="7.5" customHeight="1">
      <c r="B14" s="10"/>
      <c r="C14" s="12"/>
      <c r="J14" s="2"/>
      <c r="K14" s="2"/>
    </row>
    <row r="15" spans="2:23" ht="14.25">
      <c r="B15" s="10" t="s">
        <v>9</v>
      </c>
      <c r="C15" s="69">
        <v>1</v>
      </c>
    </row>
    <row r="16" spans="2:23" ht="14.25">
      <c r="B16" s="10" t="s">
        <v>10</v>
      </c>
      <c r="C16" s="69">
        <v>0.25</v>
      </c>
    </row>
    <row r="17" spans="2:11" ht="7.5" customHeight="1">
      <c r="B17" s="10"/>
      <c r="C17" s="12"/>
      <c r="J17" s="2"/>
      <c r="K17" s="2"/>
    </row>
    <row r="18" spans="2:11" ht="14.25">
      <c r="B18" s="13" t="s">
        <v>4</v>
      </c>
      <c r="C18" s="11">
        <f>$C$9*$C$10*($C$12-($C$13/($C$15/$C$16)))</f>
        <v>2850000000</v>
      </c>
    </row>
    <row r="19" spans="2:11" ht="14.25">
      <c r="B19" s="14" t="s">
        <v>14</v>
      </c>
      <c r="C19" s="15">
        <f>C18/C9</f>
        <v>0.375</v>
      </c>
      <c r="K19" s="16"/>
    </row>
    <row r="22" spans="2:11" s="42" customFormat="1" ht="15.75">
      <c r="B22" s="62" t="s">
        <v>41</v>
      </c>
      <c r="C22" s="64"/>
      <c r="D22" s="64"/>
      <c r="E22" s="63"/>
    </row>
    <row r="23" spans="2:11" s="42" customFormat="1" ht="14.25">
      <c r="B23" s="10" t="s">
        <v>0</v>
      </c>
      <c r="C23" s="73">
        <v>100000000</v>
      </c>
      <c r="D23" s="73"/>
      <c r="E23" s="74"/>
    </row>
    <row r="24" spans="2:11" s="42" customFormat="1" ht="14.25">
      <c r="B24" s="10" t="s">
        <v>1</v>
      </c>
      <c r="C24" s="71">
        <v>0.15</v>
      </c>
      <c r="D24" s="71"/>
      <c r="E24" s="72"/>
    </row>
    <row r="25" spans="2:11" s="42" customFormat="1" ht="6" customHeight="1">
      <c r="B25" s="10"/>
      <c r="C25" s="41"/>
      <c r="E25" s="47"/>
    </row>
    <row r="26" spans="2:11" s="42" customFormat="1" ht="15.75">
      <c r="B26" s="10"/>
      <c r="C26" s="55" t="s">
        <v>42</v>
      </c>
      <c r="E26" s="55" t="s">
        <v>43</v>
      </c>
    </row>
    <row r="27" spans="2:11" s="42" customFormat="1" ht="14.25">
      <c r="B27" s="10" t="s">
        <v>2</v>
      </c>
      <c r="C27" s="70">
        <v>0.5</v>
      </c>
      <c r="E27" s="70">
        <v>0.66666666666666596</v>
      </c>
    </row>
    <row r="28" spans="2:11" s="42" customFormat="1" ht="14.25">
      <c r="B28" s="10" t="s">
        <v>3</v>
      </c>
      <c r="C28" s="70">
        <f>1-C27</f>
        <v>0.5</v>
      </c>
      <c r="E28" s="70">
        <f>1-E27</f>
        <v>0.33333333333333404</v>
      </c>
    </row>
    <row r="29" spans="2:11" s="42" customFormat="1" ht="6" customHeight="1">
      <c r="B29" s="10"/>
      <c r="C29" s="43"/>
      <c r="E29" s="43"/>
    </row>
    <row r="30" spans="2:11" s="42" customFormat="1" ht="14.25">
      <c r="B30" s="10" t="s">
        <v>9</v>
      </c>
      <c r="C30" s="44">
        <v>0.3</v>
      </c>
      <c r="E30" s="44">
        <v>0.2</v>
      </c>
    </row>
    <row r="31" spans="2:11" s="42" customFormat="1" ht="14.25">
      <c r="B31" s="10" t="s">
        <v>10</v>
      </c>
      <c r="C31" s="44">
        <v>0.1</v>
      </c>
      <c r="E31" s="44">
        <v>0.2</v>
      </c>
    </row>
    <row r="32" spans="2:11" s="42" customFormat="1" ht="6" customHeight="1">
      <c r="B32" s="10"/>
      <c r="C32" s="43"/>
      <c r="E32" s="43"/>
    </row>
    <row r="33" spans="2:7" s="42" customFormat="1" ht="14.25">
      <c r="B33" s="13" t="s">
        <v>4</v>
      </c>
      <c r="C33" s="45">
        <f>C23*C24*(C27-(C28/(C30/C31)))</f>
        <v>5000000</v>
      </c>
      <c r="E33" s="45">
        <f>C23*C24*(E27-(E28/(E30/E31)))</f>
        <v>4999999.9999999786</v>
      </c>
    </row>
    <row r="34" spans="2:7" s="42" customFormat="1" ht="14.25">
      <c r="B34" s="14" t="s">
        <v>14</v>
      </c>
      <c r="C34" s="46">
        <f>C33/C23</f>
        <v>0.05</v>
      </c>
      <c r="D34" s="48"/>
      <c r="E34" s="46">
        <f>E33/C23</f>
        <v>4.9999999999999788E-2</v>
      </c>
    </row>
    <row r="35" spans="2:7">
      <c r="G35" s="42"/>
    </row>
    <row r="37" spans="2:7" ht="16.5" customHeight="1">
      <c r="B37" s="62" t="s">
        <v>44</v>
      </c>
      <c r="C37" s="63"/>
    </row>
    <row r="38" spans="2:7" ht="14.25">
      <c r="B38" s="10" t="s">
        <v>0</v>
      </c>
      <c r="C38" s="49">
        <v>100000000</v>
      </c>
    </row>
    <row r="39" spans="2:7" ht="14.25">
      <c r="B39" s="10" t="s">
        <v>1</v>
      </c>
      <c r="C39" s="50">
        <v>0.15</v>
      </c>
    </row>
    <row r="40" spans="2:7" ht="7.5" customHeight="1">
      <c r="B40" s="10"/>
      <c r="C40" s="54"/>
    </row>
    <row r="41" spans="2:7" ht="14.25">
      <c r="B41" s="10" t="s">
        <v>2</v>
      </c>
      <c r="C41" s="75">
        <v>0.5</v>
      </c>
    </row>
    <row r="42" spans="2:7" ht="14.25">
      <c r="B42" s="10" t="s">
        <v>3</v>
      </c>
      <c r="C42" s="75">
        <v>0.5</v>
      </c>
    </row>
    <row r="43" spans="2:7" ht="7.5" customHeight="1">
      <c r="B43" s="10"/>
      <c r="C43" s="54"/>
    </row>
    <row r="44" spans="2:7" ht="14.25">
      <c r="B44" s="10" t="s">
        <v>9</v>
      </c>
      <c r="C44" s="17">
        <v>0.13636363000000001</v>
      </c>
    </row>
    <row r="45" spans="2:7" ht="14.25">
      <c r="B45" s="10" t="s">
        <v>10</v>
      </c>
      <c r="C45" s="17">
        <v>0.1</v>
      </c>
    </row>
    <row r="46" spans="2:7" ht="7.5" customHeight="1">
      <c r="B46" s="10"/>
      <c r="C46" s="54"/>
    </row>
    <row r="47" spans="2:7" ht="14.25">
      <c r="B47" s="13" t="s">
        <v>4</v>
      </c>
      <c r="C47" s="49">
        <f>C38*C39*(C41-(C42/(C44/C45)))</f>
        <v>1999999.7433333215</v>
      </c>
    </row>
    <row r="48" spans="2:7" ht="14.25">
      <c r="B48" s="14" t="s">
        <v>14</v>
      </c>
      <c r="C48" s="15">
        <f>C47/C38</f>
        <v>1.9999997433333215E-2</v>
      </c>
      <c r="E48" s="51"/>
      <c r="G48" s="52"/>
    </row>
    <row r="51" spans="11:11" ht="14.25" hidden="1" customHeight="1"/>
    <row r="53" spans="11:11" ht="7.5" customHeight="1"/>
    <row r="54" spans="11:11">
      <c r="K54" s="53"/>
    </row>
    <row r="56" spans="11:11" ht="7.5" customHeight="1"/>
    <row r="59" spans="11:11" ht="7.5" customHeight="1"/>
    <row r="60" spans="11:11" ht="14.25" hidden="1" customHeight="1"/>
  </sheetData>
  <mergeCells count="19">
    <mergeCell ref="K2:K3"/>
    <mergeCell ref="L2:L3"/>
    <mergeCell ref="K5:K6"/>
    <mergeCell ref="L5:M6"/>
    <mergeCell ref="B37:C37"/>
    <mergeCell ref="B8:C8"/>
    <mergeCell ref="B22:E22"/>
    <mergeCell ref="C23:E23"/>
    <mergeCell ref="C24:E24"/>
    <mergeCell ref="T2:V2"/>
    <mergeCell ref="W2:W3"/>
    <mergeCell ref="M2:M3"/>
    <mergeCell ref="Q2:Q3"/>
    <mergeCell ref="O5:O6"/>
    <mergeCell ref="N2:N3"/>
    <mergeCell ref="O2:O3"/>
    <mergeCell ref="P2:P3"/>
    <mergeCell ref="R2:R3"/>
    <mergeCell ref="S2:S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3:I28"/>
  <sheetViews>
    <sheetView showGridLines="0" workbookViewId="0">
      <selection sqref="A1:XFD1048576"/>
    </sheetView>
  </sheetViews>
  <sheetFormatPr defaultRowHeight="14.25"/>
  <cols>
    <col min="1" max="1" width="9.33203125" style="19"/>
    <col min="2" max="2" width="19.83203125" style="19" bestFit="1" customWidth="1"/>
    <col min="3" max="3" width="9.33203125" style="19"/>
    <col min="4" max="4" width="18.5" style="19" bestFit="1" customWidth="1"/>
    <col min="5" max="5" width="18.83203125" style="19" bestFit="1" customWidth="1"/>
    <col min="6" max="6" width="16.83203125" style="19" bestFit="1" customWidth="1"/>
    <col min="7" max="7" width="14.83203125" style="19" customWidth="1"/>
    <col min="8" max="8" width="18.6640625" style="19" bestFit="1" customWidth="1"/>
    <col min="9" max="9" width="10.1640625" style="19" bestFit="1" customWidth="1"/>
    <col min="10" max="16384" width="9.33203125" style="19"/>
  </cols>
  <sheetData>
    <row r="3" spans="2:9" ht="28.5" customHeight="1">
      <c r="B3" s="18" t="s">
        <v>29</v>
      </c>
      <c r="C3" s="18" t="s">
        <v>28</v>
      </c>
      <c r="D3" s="18" t="s">
        <v>27</v>
      </c>
      <c r="E3" s="18" t="s">
        <v>34</v>
      </c>
      <c r="F3" s="18" t="s">
        <v>26</v>
      </c>
      <c r="G3" s="18" t="s">
        <v>25</v>
      </c>
      <c r="H3" s="18" t="s">
        <v>24</v>
      </c>
      <c r="I3" s="18" t="s">
        <v>33</v>
      </c>
    </row>
    <row r="4" spans="2:9">
      <c r="E4" s="20"/>
    </row>
    <row r="5" spans="2:9">
      <c r="B5" s="19" t="s">
        <v>23</v>
      </c>
      <c r="C5" s="19" t="s">
        <v>22</v>
      </c>
      <c r="D5" s="19" t="s">
        <v>21</v>
      </c>
      <c r="E5" s="20">
        <v>7334.8215920000002</v>
      </c>
      <c r="F5" s="21">
        <v>0.871</v>
      </c>
      <c r="G5" s="22">
        <v>54</v>
      </c>
      <c r="H5" s="23">
        <v>0.157</v>
      </c>
    </row>
    <row r="6" spans="2:9">
      <c r="E6" s="20"/>
    </row>
    <row r="7" spans="2:9">
      <c r="B7" s="19" t="s">
        <v>32</v>
      </c>
      <c r="C7" s="19" t="s">
        <v>31</v>
      </c>
      <c r="D7" s="19" t="s">
        <v>30</v>
      </c>
      <c r="E7" s="20">
        <v>55126</v>
      </c>
      <c r="G7" s="22">
        <v>38</v>
      </c>
      <c r="I7" s="24">
        <v>0.02</v>
      </c>
    </row>
    <row r="8" spans="2:9">
      <c r="E8" s="20"/>
    </row>
    <row r="9" spans="2:9">
      <c r="E9" s="20"/>
    </row>
    <row r="10" spans="2:9">
      <c r="E10" s="20"/>
    </row>
    <row r="11" spans="2:9">
      <c r="E11" s="20"/>
    </row>
    <row r="12" spans="2:9">
      <c r="E12" s="20"/>
    </row>
    <row r="13" spans="2:9">
      <c r="E13" s="20"/>
    </row>
    <row r="14" spans="2:9">
      <c r="E14" s="20"/>
    </row>
    <row r="15" spans="2:9">
      <c r="E15" s="20"/>
    </row>
    <row r="16" spans="2:9">
      <c r="E16" s="20"/>
    </row>
    <row r="17" spans="5:5">
      <c r="E17" s="20"/>
    </row>
    <row r="18" spans="5:5">
      <c r="E18" s="20"/>
    </row>
    <row r="19" spans="5:5">
      <c r="E19" s="20"/>
    </row>
    <row r="20" spans="5:5">
      <c r="E20" s="20"/>
    </row>
    <row r="21" spans="5:5">
      <c r="E21" s="20"/>
    </row>
    <row r="22" spans="5:5">
      <c r="E22" s="20"/>
    </row>
    <row r="23" spans="5:5">
      <c r="E23" s="20"/>
    </row>
    <row r="24" spans="5:5">
      <c r="E24" s="20"/>
    </row>
    <row r="25" spans="5:5">
      <c r="E25" s="20"/>
    </row>
    <row r="26" spans="5:5">
      <c r="E26" s="20"/>
    </row>
    <row r="27" spans="5:5">
      <c r="E27" s="20"/>
    </row>
    <row r="28" spans="5:5">
      <c r="E28" s="20"/>
    </row>
  </sheetData>
  <hyperlinks>
    <hyperlink ref="G3" r:id="rId1" display="javascript:void(null);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B3:T35"/>
  <sheetViews>
    <sheetView showGridLines="0" workbookViewId="0">
      <pane xSplit="3" topLeftCell="D1" activePane="topRight" state="frozen"/>
      <selection pane="topRight" activeCell="F19" sqref="F19"/>
    </sheetView>
  </sheetViews>
  <sheetFormatPr defaultRowHeight="14.25"/>
  <cols>
    <col min="1" max="1" width="9.33203125" style="19"/>
    <col min="2" max="2" width="23.5" style="19" customWidth="1"/>
    <col min="3" max="3" width="9.5" style="19" customWidth="1"/>
    <col min="4" max="4" width="19.1640625" style="19" bestFit="1" customWidth="1"/>
    <col min="5" max="18" width="13.6640625" style="19" bestFit="1" customWidth="1"/>
    <col min="19" max="20" width="14.83203125" style="19" bestFit="1" customWidth="1"/>
    <col min="21" max="16384" width="9.33203125" style="19"/>
  </cols>
  <sheetData>
    <row r="3" spans="2:20" ht="28.5" customHeight="1">
      <c r="B3" s="18"/>
      <c r="C3" s="18"/>
      <c r="D3" s="18"/>
      <c r="E3" s="18">
        <v>1</v>
      </c>
      <c r="F3" s="18">
        <f>E3+1</f>
        <v>2</v>
      </c>
      <c r="G3" s="18">
        <f t="shared" ref="G3:M3" si="0">F3+1</f>
        <v>3</v>
      </c>
      <c r="H3" s="18">
        <f t="shared" si="0"/>
        <v>4</v>
      </c>
      <c r="I3" s="18">
        <f t="shared" si="0"/>
        <v>5</v>
      </c>
      <c r="J3" s="18">
        <f t="shared" si="0"/>
        <v>6</v>
      </c>
      <c r="K3" s="18">
        <f t="shared" si="0"/>
        <v>7</v>
      </c>
      <c r="L3" s="18">
        <f t="shared" si="0"/>
        <v>8</v>
      </c>
      <c r="M3" s="18">
        <f t="shared" si="0"/>
        <v>9</v>
      </c>
      <c r="N3" s="18">
        <f t="shared" ref="N3:T3" si="1">M3+1</f>
        <v>10</v>
      </c>
      <c r="O3" s="18">
        <f t="shared" si="1"/>
        <v>11</v>
      </c>
      <c r="P3" s="18">
        <f t="shared" si="1"/>
        <v>12</v>
      </c>
      <c r="Q3" s="18">
        <f t="shared" si="1"/>
        <v>13</v>
      </c>
      <c r="R3" s="18">
        <f t="shared" si="1"/>
        <v>14</v>
      </c>
      <c r="S3" s="18">
        <f t="shared" si="1"/>
        <v>15</v>
      </c>
      <c r="T3" s="18">
        <f t="shared" si="1"/>
        <v>16</v>
      </c>
    </row>
    <row r="4" spans="2:20">
      <c r="F4" s="20"/>
    </row>
    <row r="5" spans="2:20">
      <c r="B5" s="65" t="s">
        <v>40</v>
      </c>
      <c r="C5" s="66"/>
      <c r="D5" s="31">
        <v>1000000</v>
      </c>
      <c r="E5" s="31">
        <f>D5*(1+E6)</f>
        <v>1150000</v>
      </c>
      <c r="F5" s="31">
        <f t="shared" ref="F5" si="2">E5*(1+F6)</f>
        <v>1322500</v>
      </c>
      <c r="G5" s="31">
        <f t="shared" ref="G5" si="3">F5*(1+G6)</f>
        <v>1520874.9999999998</v>
      </c>
      <c r="H5" s="31">
        <f t="shared" ref="H5" si="4">G5*(1+H6)</f>
        <v>1749006.2499999995</v>
      </c>
      <c r="I5" s="31">
        <f t="shared" ref="I5" si="5">H5*(1+I6)</f>
        <v>2011357.1874999993</v>
      </c>
      <c r="J5" s="31">
        <f t="shared" ref="J5" si="6">I5*(1+J6)</f>
        <v>2313060.7656249991</v>
      </c>
      <c r="K5" s="31">
        <f t="shared" ref="K5" si="7">J5*(1+K6)</f>
        <v>2660019.8804687485</v>
      </c>
      <c r="L5" s="31">
        <f t="shared" ref="L5" si="8">K5*(1+L6)</f>
        <v>3059022.8625390604</v>
      </c>
      <c r="M5" s="31">
        <f t="shared" ref="M5" si="9">L5*(1+M6)</f>
        <v>3517876.2919199192</v>
      </c>
      <c r="N5" s="31">
        <f t="shared" ref="N5" si="10">M5*(1+N6)</f>
        <v>4045557.7357079065</v>
      </c>
      <c r="O5" s="31">
        <f t="shared" ref="O5" si="11">N5*(1+O6)</f>
        <v>4652391.3960640924</v>
      </c>
      <c r="P5" s="31">
        <f t="shared" ref="P5" si="12">O5*(1+P6)</f>
        <v>5350250.1054737056</v>
      </c>
      <c r="Q5" s="31">
        <f t="shared" ref="Q5" si="13">P5*(1+Q6)</f>
        <v>6152787.6212947611</v>
      </c>
      <c r="R5" s="31">
        <f t="shared" ref="R5" si="14">Q5*(1+R6)</f>
        <v>7075705.7644889746</v>
      </c>
      <c r="S5" s="31">
        <f t="shared" ref="S5" si="15">R5*(1+S6)</f>
        <v>8137061.6291623199</v>
      </c>
      <c r="T5" s="31">
        <f t="shared" ref="T5" si="16">S5*(1+T6)</f>
        <v>9357620.8735366669</v>
      </c>
    </row>
    <row r="6" spans="2:20">
      <c r="B6" s="67"/>
      <c r="C6" s="68"/>
      <c r="D6" s="25"/>
      <c r="E6" s="26">
        <v>0.15</v>
      </c>
      <c r="F6" s="26">
        <v>0.15</v>
      </c>
      <c r="G6" s="26">
        <v>0.15</v>
      </c>
      <c r="H6" s="26">
        <v>0.15</v>
      </c>
      <c r="I6" s="26">
        <v>0.15</v>
      </c>
      <c r="J6" s="26">
        <v>0.15</v>
      </c>
      <c r="K6" s="26">
        <v>0.15</v>
      </c>
      <c r="L6" s="26">
        <v>0.15</v>
      </c>
      <c r="M6" s="26">
        <v>0.15</v>
      </c>
      <c r="N6" s="26">
        <v>0.15</v>
      </c>
      <c r="O6" s="26">
        <v>0.15</v>
      </c>
      <c r="P6" s="26">
        <v>0.15</v>
      </c>
      <c r="Q6" s="26">
        <v>0.15</v>
      </c>
      <c r="R6" s="26">
        <v>0.15</v>
      </c>
      <c r="S6" s="26">
        <v>0.15</v>
      </c>
      <c r="T6" s="26">
        <v>0.15</v>
      </c>
    </row>
    <row r="7" spans="2:20">
      <c r="B7" s="40" t="s">
        <v>39</v>
      </c>
      <c r="C7" s="38">
        <f>AVERAGE(E6:N6)</f>
        <v>0.14999999999999997</v>
      </c>
      <c r="D7" s="25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</row>
    <row r="8" spans="2:20">
      <c r="B8" s="32" t="s">
        <v>38</v>
      </c>
      <c r="C8" s="27">
        <f>(T5/D5)^(1/(MAX($E$3:$AL$3)))-1</f>
        <v>0.14999999999999991</v>
      </c>
      <c r="D8" s="25"/>
      <c r="E8" s="25"/>
      <c r="F8" s="28"/>
      <c r="G8" s="25"/>
      <c r="H8" s="29"/>
      <c r="I8" s="25"/>
      <c r="J8" s="30"/>
      <c r="K8" s="25"/>
      <c r="L8" s="25"/>
      <c r="M8" s="25"/>
      <c r="N8" s="25"/>
      <c r="O8" s="25"/>
      <c r="P8" s="25"/>
      <c r="Q8" s="25"/>
      <c r="R8" s="25"/>
      <c r="S8" s="25"/>
      <c r="T8" s="25"/>
    </row>
    <row r="9" spans="2:20">
      <c r="B9" s="33" t="s">
        <v>35</v>
      </c>
      <c r="C9" s="34">
        <f>STDEV(E6:N6)</f>
        <v>2.925694557147251E-17</v>
      </c>
      <c r="D9" s="35"/>
      <c r="E9" s="35"/>
      <c r="F9" s="36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</row>
    <row r="10" spans="2:20">
      <c r="F10" s="20"/>
    </row>
    <row r="11" spans="2:20">
      <c r="B11" s="65" t="s">
        <v>36</v>
      </c>
      <c r="C11" s="66"/>
      <c r="D11" s="31">
        <v>1000000</v>
      </c>
      <c r="E11" s="31">
        <f>D11*(1+E12)</f>
        <v>1200000</v>
      </c>
      <c r="F11" s="31">
        <f t="shared" ref="F11:M11" si="17">E11*(1+F12)</f>
        <v>1440000</v>
      </c>
      <c r="G11" s="31">
        <f t="shared" si="17"/>
        <v>1440000</v>
      </c>
      <c r="H11" s="31">
        <f t="shared" si="17"/>
        <v>1728000</v>
      </c>
      <c r="I11" s="31">
        <f t="shared" si="17"/>
        <v>1762560</v>
      </c>
      <c r="J11" s="31">
        <f t="shared" si="17"/>
        <v>2026943.9999999998</v>
      </c>
      <c r="K11" s="31">
        <f t="shared" si="17"/>
        <v>2330985.5999999996</v>
      </c>
      <c r="L11" s="31">
        <f t="shared" si="17"/>
        <v>2888091.1583999991</v>
      </c>
      <c r="M11" s="31">
        <f t="shared" si="17"/>
        <v>3578344.9452575985</v>
      </c>
      <c r="N11" s="31">
        <f t="shared" ref="N11" si="18">M11*(1+N12)</f>
        <v>3649911.8441627505</v>
      </c>
      <c r="O11" s="31">
        <f t="shared" ref="O11" si="19">N11*(1+O12)</f>
        <v>3613412.7257211232</v>
      </c>
      <c r="P11" s="31">
        <f t="shared" ref="P11" si="20">O11*(1+P12)</f>
        <v>4477018.3671684712</v>
      </c>
      <c r="Q11" s="31">
        <f t="shared" ref="Q11" si="21">P11*(1+Q12)</f>
        <v>5547025.7569217356</v>
      </c>
      <c r="R11" s="31">
        <f t="shared" ref="R11" si="22">Q11*(1+R12)</f>
        <v>5768906.787198605</v>
      </c>
      <c r="S11" s="31">
        <f t="shared" ref="S11" si="23">R11*(1+S12)</f>
        <v>7147675.5093390709</v>
      </c>
      <c r="T11" s="31">
        <f t="shared" ref="T11" si="24">S11*(1+T12)</f>
        <v>8855969.9560711086</v>
      </c>
    </row>
    <row r="12" spans="2:20">
      <c r="B12" s="67"/>
      <c r="C12" s="68"/>
      <c r="D12" s="25"/>
      <c r="E12" s="26">
        <v>0.2</v>
      </c>
      <c r="F12" s="26">
        <f>$E$12</f>
        <v>0.2</v>
      </c>
      <c r="G12" s="26">
        <v>0</v>
      </c>
      <c r="H12" s="26">
        <f>$E$12</f>
        <v>0.2</v>
      </c>
      <c r="I12" s="26">
        <v>0.02</v>
      </c>
      <c r="J12" s="26">
        <v>0.15</v>
      </c>
      <c r="K12" s="26">
        <v>0.15</v>
      </c>
      <c r="L12" s="26">
        <v>0.23899999999999999</v>
      </c>
      <c r="M12" s="26">
        <f>$L$12</f>
        <v>0.23899999999999999</v>
      </c>
      <c r="N12" s="26">
        <v>0.02</v>
      </c>
      <c r="O12" s="26">
        <v>-0.01</v>
      </c>
      <c r="P12" s="26">
        <f t="shared" ref="P12:T12" si="25">$L$12</f>
        <v>0.23899999999999999</v>
      </c>
      <c r="Q12" s="26">
        <f t="shared" si="25"/>
        <v>0.23899999999999999</v>
      </c>
      <c r="R12" s="26">
        <v>0.04</v>
      </c>
      <c r="S12" s="26">
        <f t="shared" si="25"/>
        <v>0.23899999999999999</v>
      </c>
      <c r="T12" s="26">
        <f t="shared" si="25"/>
        <v>0.23899999999999999</v>
      </c>
    </row>
    <row r="13" spans="2:20">
      <c r="B13" s="40" t="s">
        <v>39</v>
      </c>
      <c r="C13" s="38">
        <f>AVERAGE(E12:T12)</f>
        <v>0.15024999999999999</v>
      </c>
      <c r="D13" s="25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</row>
    <row r="14" spans="2:20">
      <c r="B14" s="32" t="s">
        <v>38</v>
      </c>
      <c r="C14" s="27">
        <f>(T11/D11)^(1/(MAX($E$3:$AL$3)))-1</f>
        <v>0.14604655076533302</v>
      </c>
      <c r="D14" s="25"/>
      <c r="E14" s="25"/>
      <c r="F14" s="28"/>
      <c r="G14" s="25"/>
      <c r="H14" s="29"/>
      <c r="I14" s="25"/>
      <c r="J14" s="30"/>
      <c r="K14" s="25"/>
      <c r="L14" s="25"/>
      <c r="M14" s="25"/>
      <c r="N14" s="25"/>
      <c r="O14" s="25"/>
      <c r="P14" s="25"/>
      <c r="Q14" s="25"/>
      <c r="R14" s="25"/>
      <c r="S14" s="25"/>
      <c r="T14" s="25"/>
    </row>
    <row r="15" spans="2:20">
      <c r="B15" s="33" t="s">
        <v>35</v>
      </c>
      <c r="C15" s="34">
        <f>STDEV(E12:T12)</f>
        <v>9.9674470151588951E-2</v>
      </c>
      <c r="D15" s="35"/>
      <c r="E15" s="35"/>
      <c r="F15" s="36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</row>
    <row r="16" spans="2:20">
      <c r="F16" s="20"/>
    </row>
    <row r="17" spans="2:20">
      <c r="B17" s="65" t="s">
        <v>37</v>
      </c>
      <c r="C17" s="66"/>
      <c r="D17" s="31">
        <v>1000000</v>
      </c>
      <c r="E17" s="31">
        <f>D17*(1+E18)</f>
        <v>1260000</v>
      </c>
      <c r="F17" s="31">
        <f t="shared" ref="F17" si="26">E17*(1+F18)</f>
        <v>1045800</v>
      </c>
      <c r="G17" s="31">
        <f t="shared" ref="G17" si="27">F17*(1+G18)</f>
        <v>1317708</v>
      </c>
      <c r="H17" s="31">
        <f t="shared" ref="H17" si="28">G17*(1+H18)</f>
        <v>1660312.08</v>
      </c>
      <c r="I17" s="31">
        <f t="shared" ref="I17" si="29">H17*(1+I18)</f>
        <v>1378059.0264000001</v>
      </c>
      <c r="J17" s="31">
        <f t="shared" ref="J17" si="30">I17*(1+J18)</f>
        <v>1736354.3732640001</v>
      </c>
      <c r="K17" s="31">
        <f t="shared" ref="K17" si="31">J17*(1+K18)</f>
        <v>2187806.5103126401</v>
      </c>
      <c r="L17" s="31">
        <f t="shared" ref="L17" si="32">K17*(1+L18)</f>
        <v>2756636.2029939266</v>
      </c>
      <c r="M17" s="31">
        <f t="shared" ref="M17" si="33">L17*(1+M18)</f>
        <v>2288008.0484849592</v>
      </c>
      <c r="N17" s="31">
        <f t="shared" ref="N17" si="34">M17*(1+N18)</f>
        <v>2882890.1410910487</v>
      </c>
      <c r="O17" s="31">
        <f t="shared" ref="O17" si="35">N17*(1+O18)</f>
        <v>3632441.5777747212</v>
      </c>
      <c r="P17" s="31">
        <f t="shared" ref="P17" si="36">O17*(1+P18)</f>
        <v>4576876.3879961483</v>
      </c>
      <c r="Q17" s="31">
        <f t="shared" ref="Q17" si="37">P17*(1+Q18)</f>
        <v>5766864.2488751467</v>
      </c>
      <c r="R17" s="31">
        <f t="shared" ref="R17" si="38">Q17*(1+R18)</f>
        <v>7266248.9535826845</v>
      </c>
      <c r="S17" s="31">
        <f t="shared" ref="S17" si="39">R17*(1+S18)</f>
        <v>6030986.6314736279</v>
      </c>
      <c r="T17" s="31">
        <f t="shared" ref="T17" si="40">S17*(1+T18)</f>
        <v>7599043.1556567708</v>
      </c>
    </row>
    <row r="18" spans="2:20">
      <c r="B18" s="67"/>
      <c r="C18" s="68"/>
      <c r="D18" s="25"/>
      <c r="E18" s="39">
        <v>0.26</v>
      </c>
      <c r="F18" s="39">
        <v>-0.17</v>
      </c>
      <c r="G18" s="26">
        <f>$E$18</f>
        <v>0.26</v>
      </c>
      <c r="H18" s="26">
        <f>$E$18</f>
        <v>0.26</v>
      </c>
      <c r="I18" s="26">
        <f>$F$18</f>
        <v>-0.17</v>
      </c>
      <c r="J18" s="26">
        <f>$E$18</f>
        <v>0.26</v>
      </c>
      <c r="K18" s="26">
        <f>$E$18</f>
        <v>0.26</v>
      </c>
      <c r="L18" s="26">
        <f>$E$18</f>
        <v>0.26</v>
      </c>
      <c r="M18" s="26">
        <f>$F$18</f>
        <v>-0.17</v>
      </c>
      <c r="N18" s="26">
        <f>$E$18</f>
        <v>0.26</v>
      </c>
      <c r="O18" s="26">
        <f>$E$18</f>
        <v>0.26</v>
      </c>
      <c r="P18" s="26">
        <f>$E$18</f>
        <v>0.26</v>
      </c>
      <c r="Q18" s="26">
        <f>$E$18</f>
        <v>0.26</v>
      </c>
      <c r="R18" s="26">
        <f>$E$18</f>
        <v>0.26</v>
      </c>
      <c r="S18" s="26">
        <f t="shared" ref="S18" si="41">$F$18</f>
        <v>-0.17</v>
      </c>
      <c r="T18" s="26">
        <f>$E$18</f>
        <v>0.26</v>
      </c>
    </row>
    <row r="19" spans="2:20">
      <c r="B19" s="37" t="s">
        <v>39</v>
      </c>
      <c r="C19" s="38">
        <f>AVERAGE(E18:T18)</f>
        <v>0.15249999999999997</v>
      </c>
      <c r="D19" s="25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</row>
    <row r="20" spans="2:20">
      <c r="B20" s="32" t="s">
        <v>38</v>
      </c>
      <c r="C20" s="27">
        <f>(T17/D17)^(1/(MAX($E$3:$AL$3)))-1</f>
        <v>0.13513478385118827</v>
      </c>
      <c r="D20" s="25"/>
      <c r="E20" s="25"/>
      <c r="F20" s="28"/>
      <c r="G20" s="25"/>
      <c r="H20" s="29"/>
      <c r="I20" s="25"/>
      <c r="J20" s="30"/>
      <c r="K20" s="25"/>
      <c r="L20" s="25"/>
      <c r="M20" s="25"/>
      <c r="N20" s="25"/>
      <c r="O20" s="25"/>
      <c r="P20" s="25"/>
      <c r="Q20" s="25"/>
      <c r="R20" s="25"/>
      <c r="S20" s="25"/>
      <c r="T20" s="25"/>
    </row>
    <row r="21" spans="2:20">
      <c r="B21" s="33" t="s">
        <v>35</v>
      </c>
      <c r="C21" s="34">
        <f>STDEV(E18:T18)</f>
        <v>0.19230184606498194</v>
      </c>
      <c r="D21" s="35"/>
      <c r="E21" s="35"/>
      <c r="F21" s="36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</row>
    <row r="22" spans="2:20">
      <c r="F22" s="20"/>
    </row>
    <row r="23" spans="2:20">
      <c r="F23" s="20"/>
    </row>
    <row r="24" spans="2:20">
      <c r="F24" s="20"/>
    </row>
    <row r="25" spans="2:20">
      <c r="F25" s="20"/>
    </row>
    <row r="26" spans="2:20">
      <c r="F26" s="20"/>
    </row>
    <row r="27" spans="2:20">
      <c r="F27" s="20"/>
    </row>
    <row r="28" spans="2:20">
      <c r="F28" s="20"/>
    </row>
    <row r="29" spans="2:20">
      <c r="F29" s="20"/>
    </row>
    <row r="30" spans="2:20">
      <c r="F30" s="20"/>
    </row>
    <row r="31" spans="2:20">
      <c r="F31" s="20"/>
    </row>
    <row r="32" spans="2:20">
      <c r="F32" s="20"/>
    </row>
    <row r="33" spans="6:6">
      <c r="F33" s="20"/>
    </row>
    <row r="34" spans="6:6">
      <c r="F34" s="20"/>
    </row>
    <row r="35" spans="6:6">
      <c r="F35" s="20"/>
    </row>
  </sheetData>
  <mergeCells count="3">
    <mergeCell ref="B11:C12"/>
    <mergeCell ref="B17:C18"/>
    <mergeCell ref="B5:C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Kelly Formulas</vt:lpstr>
      <vt:lpstr>Fund Data</vt:lpstr>
      <vt:lpstr>Compund vs Arithmetic Return</vt:lpstr>
    </vt:vector>
  </TitlesOfParts>
  <Company>Hewlett-Packard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Kyle Mowery</dc:creator>
  <cp:lastModifiedBy>Kyle Mowery</cp:lastModifiedBy>
  <dcterms:created xsi:type="dcterms:W3CDTF">2012-12-21T18:13:27Z</dcterms:created>
  <dcterms:modified xsi:type="dcterms:W3CDTF">2013-09-13T23:37:14Z</dcterms:modified>
</cp:coreProperties>
</file>